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ays\public\Projects\JUB\Shoshone Bannock Tribe\BUILD 2019\BCA\"/>
    </mc:Choice>
  </mc:AlternateContent>
  <xr:revisionPtr revIDLastSave="0" documentId="13_ncr:1_{A70A7A95-9F35-48F9-8F0C-5CF95BF548BF}" xr6:coauthVersionLast="36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Summary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19" i="3" l="1"/>
  <c r="G19" i="3"/>
  <c r="G18" i="3"/>
  <c r="H18" i="3"/>
  <c r="H17" i="3"/>
  <c r="G17" i="3"/>
  <c r="G5" i="3" l="1"/>
  <c r="H5" i="3"/>
  <c r="H6" i="3"/>
  <c r="G9" i="3"/>
  <c r="H9" i="3"/>
  <c r="H8" i="3" l="1"/>
  <c r="G8" i="3"/>
  <c r="G6" i="3"/>
</calcChain>
</file>

<file path=xl/sharedStrings.xml><?xml version="1.0" encoding="utf-8"?>
<sst xmlns="http://schemas.openxmlformats.org/spreadsheetml/2006/main" count="66" uniqueCount="57">
  <si>
    <t>Monetized Value</t>
  </si>
  <si>
    <t>Discount Rate 7%</t>
  </si>
  <si>
    <t>Discount Rate 3%</t>
  </si>
  <si>
    <t>State of Good Repair</t>
  </si>
  <si>
    <t>Economic Competitiveness</t>
  </si>
  <si>
    <t>Safety</t>
  </si>
  <si>
    <t>Total Benefits</t>
  </si>
  <si>
    <t>Cost to Benefit Ratio</t>
  </si>
  <si>
    <t>Current Status/Baseline &amp; Problem to be Addressed</t>
  </si>
  <si>
    <t>Change to Baseline/Alternatives</t>
  </si>
  <si>
    <t>Type of Impacts</t>
  </si>
  <si>
    <t>Population Affected by Impacts</t>
  </si>
  <si>
    <t>Economic Benefits</t>
  </si>
  <si>
    <t>Monetized Value at Discount Rate 7%</t>
  </si>
  <si>
    <t>Monetized Value at Discount Rate 3%</t>
  </si>
  <si>
    <t>Quality of Life</t>
  </si>
  <si>
    <t xml:space="preserve">Total Costs </t>
  </si>
  <si>
    <t>Environmental Protection</t>
  </si>
  <si>
    <t>Provide infrastructure to allow for commercial development to provide services in Fort Hall</t>
  </si>
  <si>
    <t>Reduced trips to Pocatello (30 mile round trip) multiple times per week</t>
  </si>
  <si>
    <t>Residents and Visitors</t>
  </si>
  <si>
    <t>Reduce miles travelled and fuel used</t>
  </si>
  <si>
    <t>Poor roadway condition, no sidewalks or bike lanes, poor lighting</t>
  </si>
  <si>
    <t>Rebuild roadway, add bikelane, sidewalks and parkstrips</t>
  </si>
  <si>
    <t>All</t>
  </si>
  <si>
    <t>Excess emissions cause by required travel to Pocatello for goods and services</t>
  </si>
  <si>
    <t>Lower emissions and better air quality</t>
  </si>
  <si>
    <t>Limited bike lanes and sidewalks limit use for pedestrians</t>
  </si>
  <si>
    <t>Provide bike lanes, park strips, and sidewalks to make the area safe for pedestrians</t>
  </si>
  <si>
    <t>Encourage walking/biking around town as opposed to driving</t>
  </si>
  <si>
    <t>Save on fuel and vehicle maintenance, lower emissions</t>
  </si>
  <si>
    <t>Poor roadway condition, limited walkability, lack of commercial activity keeps down property values</t>
  </si>
  <si>
    <t>Improve roadway, add sidewalks, parkstrips, and bike lanes, provide infrastructure for commercial development</t>
  </si>
  <si>
    <t>Lifetime Roadway Maintenance</t>
  </si>
  <si>
    <t>No bus structures, limited services provided within bus route limits</t>
  </si>
  <si>
    <t>Add bus structures, infrastructure for development within bus route</t>
  </si>
  <si>
    <t>Residents will be more likely to utilize the local bus system</t>
  </si>
  <si>
    <t xml:space="preserve">Residents </t>
  </si>
  <si>
    <t>Reduce passenger car miles and emissions, reduce passenger car collision costs</t>
  </si>
  <si>
    <t>Reduce cost of vehicular accidents</t>
  </si>
  <si>
    <t>High cost for traditional street lighting</t>
  </si>
  <si>
    <t>Lower operation costs, increase safety, improve aesthetics</t>
  </si>
  <si>
    <t>Bus Maintenance</t>
  </si>
  <si>
    <t>No stormwater drainage</t>
  </si>
  <si>
    <t>Construct drainage infrastructure along roadways, new detention basin</t>
  </si>
  <si>
    <t xml:space="preserve">Reduce damage to private property, roadway maintenance cost, and possible injury </t>
  </si>
  <si>
    <t>Replace traditional street lights with solar street lights</t>
  </si>
  <si>
    <t>Maintenance Costs</t>
  </si>
  <si>
    <r>
      <t>Reduce accidents occurring in the area</t>
    </r>
    <r>
      <rPr>
        <b/>
        <sz val="10"/>
        <rFont val="Arial Narrow"/>
        <family val="2"/>
      </rPr>
      <t xml:space="preserve"> </t>
    </r>
    <r>
      <rPr>
        <sz val="10"/>
        <rFont val="Arial Narrow"/>
        <family val="2"/>
      </rPr>
      <t>and increase transportation alternatives</t>
    </r>
  </si>
  <si>
    <t>Reduce flooding and roadway deterioration</t>
  </si>
  <si>
    <r>
      <t>Excess amount of fuel and vehicle wear and operating cost</t>
    </r>
    <r>
      <rPr>
        <b/>
        <sz val="10"/>
        <rFont val="Arial Narrow"/>
        <family val="2"/>
      </rPr>
      <t xml:space="preserve"> </t>
    </r>
    <r>
      <rPr>
        <sz val="10"/>
        <rFont val="Arial Narrow"/>
        <family val="2"/>
      </rPr>
      <t>required to travel to Pocatello for goods and services</t>
    </r>
  </si>
  <si>
    <t>Lack of developed property in the area</t>
  </si>
  <si>
    <t>Increase residential property values</t>
  </si>
  <si>
    <t xml:space="preserve">Create commercial property (increasing value from agricultural property value) </t>
  </si>
  <si>
    <t>Create 130 acres of agricultural property into commercial property</t>
  </si>
  <si>
    <t>Increase median home price by 2% over 4 years</t>
  </si>
  <si>
    <t>Reduced cost, energy usage and emissions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</si>
</sst>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8" formatCode="&quot;$&quot;#,##0.00_);[Red]\(&quot;$&quot;#,##0.00\)"/>
    <numFmt numFmtId="164" formatCode="&quot;1:&quot;#.0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sz val="10"/>
      <color theme="1"/>
      <name val="Arial Narrow"/>
      <family val="2"/>
    </font>
    <font>
      <sz val="10"/>
      <color theme="1"/>
      <name val="Calibri"/>
      <family val="2"/>
      <scheme val="minor"/>
    </font>
    <font>
      <b/>
      <sz val="11"/>
      <name val="Arial Narrow"/>
      <family val="2"/>
    </font>
    <font>
      <b/>
      <sz val="12"/>
      <color theme="1"/>
      <name val="Arial Narrow"/>
      <family val="2"/>
    </font>
    <font>
      <sz val="10"/>
      <name val="Arial Narrow"/>
      <family val="2"/>
    </font>
    <font>
      <b/>
      <sz val="10"/>
      <color theme="1"/>
      <name val="Arial Narrow"/>
      <family val="2"/>
    </font>
    <font>
      <b/>
      <sz val="10"/>
      <name val="Arial Narrow"/>
      <family val="2"/>
    </font>
    <font>
      <b/>
      <sz val="9"/>
      <color theme="1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4" fillId="0" borderId="0" xfId="0" applyNumberFormat="1" applyFont="1" applyAlignment="1">
      <alignment wrapText="1"/>
    </xf>
    <xf numFmtId="0" fontId="4" fillId="0" borderId="0" xfId="0" applyNumberFormat="1" applyFont="1" applyAlignment="1">
      <alignment textRotation="43"/>
    </xf>
    <xf numFmtId="0" fontId="0" fillId="0" borderId="0" xfId="0" applyAlignment="1">
      <alignment wrapText="1"/>
    </xf>
    <xf numFmtId="0" fontId="4" fillId="0" borderId="0" xfId="0" applyNumberFormat="1" applyFont="1" applyAlignment="1"/>
    <xf numFmtId="0" fontId="0" fillId="0" borderId="0" xfId="0" applyAlignment="1"/>
    <xf numFmtId="0" fontId="4" fillId="0" borderId="0" xfId="0" applyNumberFormat="1" applyFont="1" applyAlignment="1">
      <alignment horizontal="left" wrapText="1"/>
    </xf>
    <xf numFmtId="0" fontId="4" fillId="0" borderId="0" xfId="0" applyNumberFormat="1" applyFont="1" applyAlignment="1">
      <alignment horizontal="left"/>
    </xf>
    <xf numFmtId="0" fontId="4" fillId="0" borderId="0" xfId="0" applyNumberFormat="1" applyFont="1" applyBorder="1" applyAlignment="1">
      <alignment horizontal="left" wrapText="1"/>
    </xf>
    <xf numFmtId="0" fontId="4" fillId="0" borderId="0" xfId="0" applyNumberFormat="1" applyFont="1" applyBorder="1" applyAlignment="1">
      <alignment horizontal="left"/>
    </xf>
    <xf numFmtId="0" fontId="10" fillId="3" borderId="1" xfId="0" applyFont="1" applyFill="1" applyBorder="1" applyAlignment="1">
      <alignment horizontal="center" vertical="center" wrapText="1"/>
    </xf>
    <xf numFmtId="0" fontId="5" fillId="4" borderId="1" xfId="0" applyNumberFormat="1" applyFont="1" applyFill="1" applyBorder="1" applyAlignment="1">
      <alignment horizontal="center" vertical="center" textRotation="90" wrapText="1"/>
    </xf>
    <xf numFmtId="0" fontId="7" fillId="2" borderId="1" xfId="0" applyNumberFormat="1" applyFont="1" applyFill="1" applyBorder="1" applyAlignment="1">
      <alignment horizontal="left" vertical="center" wrapText="1"/>
    </xf>
    <xf numFmtId="6" fontId="3" fillId="0" borderId="1" xfId="0" applyNumberFormat="1" applyFont="1" applyFill="1" applyBorder="1" applyAlignment="1">
      <alignment vertical="center" wrapText="1"/>
    </xf>
    <xf numFmtId="6" fontId="3" fillId="2" borderId="1" xfId="0" applyNumberFormat="1" applyFont="1" applyFill="1" applyBorder="1" applyAlignment="1">
      <alignment vertical="center" wrapText="1"/>
    </xf>
    <xf numFmtId="0" fontId="7" fillId="2" borderId="1" xfId="0" applyNumberFormat="1" applyFont="1" applyFill="1" applyBorder="1" applyAlignment="1">
      <alignment vertical="center" wrapText="1"/>
    </xf>
    <xf numFmtId="6" fontId="7" fillId="2" borderId="1" xfId="0" applyNumberFormat="1" applyFont="1" applyFill="1" applyBorder="1" applyAlignment="1">
      <alignment vertical="center" wrapText="1"/>
    </xf>
    <xf numFmtId="6" fontId="2" fillId="2" borderId="1" xfId="0" applyNumberFormat="1" applyFont="1" applyFill="1" applyBorder="1" applyAlignment="1">
      <alignment vertical="center" wrapText="1"/>
    </xf>
    <xf numFmtId="0" fontId="7" fillId="0" borderId="1" xfId="0" applyNumberFormat="1" applyFont="1" applyFill="1" applyBorder="1" applyAlignment="1">
      <alignment vertical="center" wrapText="1"/>
    </xf>
    <xf numFmtId="0" fontId="7" fillId="0" borderId="1" xfId="0" applyNumberFormat="1" applyFont="1" applyBorder="1" applyAlignment="1">
      <alignment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vertical="center" wrapText="1"/>
    </xf>
    <xf numFmtId="6" fontId="7" fillId="2" borderId="1" xfId="0" applyNumberFormat="1" applyFont="1" applyFill="1" applyBorder="1" applyAlignment="1">
      <alignment horizontal="center" vertical="center" wrapText="1"/>
    </xf>
    <xf numFmtId="6" fontId="7" fillId="2" borderId="1" xfId="0" applyNumberFormat="1" applyFont="1" applyFill="1" applyBorder="1" applyAlignment="1">
      <alignment vertical="center"/>
    </xf>
    <xf numFmtId="164" fontId="1" fillId="5" borderId="1" xfId="0" applyNumberFormat="1" applyFont="1" applyFill="1" applyBorder="1" applyAlignment="1">
      <alignment horizontal="right" vertical="center"/>
    </xf>
    <xf numFmtId="8" fontId="2" fillId="3" borderId="1" xfId="0" applyNumberFormat="1" applyFont="1" applyFill="1" applyBorder="1" applyAlignment="1">
      <alignment horizontal="right" vertical="center"/>
    </xf>
    <xf numFmtId="49" fontId="8" fillId="0" borderId="1" xfId="0" applyNumberFormat="1" applyFont="1" applyBorder="1" applyAlignment="1">
      <alignment horizontal="center" vertical="center" textRotation="90" wrapText="1"/>
    </xf>
    <xf numFmtId="0" fontId="0" fillId="0" borderId="0" xfId="0" applyBorder="1" applyAlignment="1">
      <alignment vertical="center" wrapText="1"/>
    </xf>
    <xf numFmtId="0" fontId="4" fillId="0" borderId="0" xfId="0" applyNumberFormat="1" applyFont="1" applyFill="1" applyAlignment="1"/>
    <xf numFmtId="0" fontId="4" fillId="0" borderId="0" xfId="0" applyNumberFormat="1" applyFont="1" applyFill="1" applyAlignment="1">
      <alignment textRotation="43"/>
    </xf>
    <xf numFmtId="0" fontId="4" fillId="0" borderId="0" xfId="0" applyNumberFormat="1" applyFont="1" applyFill="1" applyBorder="1" applyAlignment="1">
      <alignment horizontal="left" wrapText="1"/>
    </xf>
    <xf numFmtId="0" fontId="1" fillId="2" borderId="2" xfId="0" applyFont="1" applyFill="1" applyBorder="1" applyAlignment="1">
      <alignment horizontal="right" vertical="center"/>
    </xf>
    <xf numFmtId="0" fontId="1" fillId="2" borderId="3" xfId="0" applyFont="1" applyFill="1" applyBorder="1" applyAlignment="1">
      <alignment horizontal="right" vertical="center"/>
    </xf>
    <xf numFmtId="0" fontId="1" fillId="2" borderId="4" xfId="0" applyFont="1" applyFill="1" applyBorder="1" applyAlignment="1">
      <alignment horizontal="right" vertical="center"/>
    </xf>
    <xf numFmtId="0" fontId="1" fillId="3" borderId="2" xfId="0" applyFont="1" applyFill="1" applyBorder="1" applyAlignment="1">
      <alignment horizontal="right" vertical="center"/>
    </xf>
    <xf numFmtId="0" fontId="1" fillId="3" borderId="3" xfId="0" applyFont="1" applyFill="1" applyBorder="1" applyAlignment="1">
      <alignment horizontal="right" vertical="center"/>
    </xf>
    <xf numFmtId="0" fontId="1" fillId="3" borderId="4" xfId="0" applyFont="1" applyFill="1" applyBorder="1" applyAlignment="1">
      <alignment horizontal="right" vertical="center"/>
    </xf>
    <xf numFmtId="0" fontId="1" fillId="5" borderId="2" xfId="0" applyFont="1" applyFill="1" applyBorder="1" applyAlignment="1">
      <alignment horizontal="right" vertical="center"/>
    </xf>
    <xf numFmtId="0" fontId="1" fillId="5" borderId="3" xfId="0" applyFont="1" applyFill="1" applyBorder="1" applyAlignment="1">
      <alignment horizontal="right" vertical="center"/>
    </xf>
    <xf numFmtId="0" fontId="1" fillId="5" borderId="4" xfId="0" applyFont="1" applyFill="1" applyBorder="1" applyAlignment="1">
      <alignment horizontal="right" vertical="center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textRotation="90" wrapText="1"/>
    </xf>
    <xf numFmtId="0" fontId="8" fillId="2" borderId="1" xfId="0" applyFont="1" applyFill="1" applyBorder="1" applyAlignment="1">
      <alignment horizontal="center" vertical="center" textRotation="90" wrapText="1"/>
    </xf>
    <xf numFmtId="0" fontId="9" fillId="0" borderId="1" xfId="0" applyFont="1" applyFill="1" applyBorder="1" applyAlignment="1">
      <alignment horizontal="center" vertical="center" textRotation="90" wrapText="1"/>
    </xf>
    <xf numFmtId="0" fontId="10" fillId="3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textRotation="90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R19"/>
  <sheetViews>
    <sheetView tabSelected="1" zoomScaleNormal="100" workbookViewId="0">
      <pane ySplit="2" topLeftCell="A3" activePane="bottomLeft" state="frozen"/>
      <selection pane="bottomLeft" activeCell="H3" sqref="H3"/>
    </sheetView>
  </sheetViews>
  <sheetFormatPr defaultRowHeight="14.5" x14ac:dyDescent="0.35"/>
  <cols>
    <col min="1" max="1" width="10.7265625" style="3" customWidth="1"/>
    <col min="2" max="2" width="21.54296875" style="1" customWidth="1"/>
    <col min="3" max="3" width="19.81640625" style="1" customWidth="1"/>
    <col min="4" max="4" width="18.453125" style="1" customWidth="1"/>
    <col min="5" max="5" width="16.7265625" style="1" customWidth="1"/>
    <col min="6" max="6" width="15.54296875" style="1" customWidth="1"/>
    <col min="7" max="7" width="14" style="1" bestFit="1" customWidth="1"/>
    <col min="8" max="8" width="15" style="1" bestFit="1" customWidth="1"/>
    <col min="9" max="9" width="9.1796875" style="4"/>
    <col min="10" max="10" width="11" style="4" customWidth="1"/>
    <col min="11" max="17" width="9.1796875" style="4"/>
    <col min="18" max="18" width="9.1796875" style="5"/>
  </cols>
  <sheetData>
    <row r="2" spans="1:18" ht="144.75" customHeight="1" x14ac:dyDescent="0.35">
      <c r="A2" s="27"/>
      <c r="B2" s="11" t="s">
        <v>8</v>
      </c>
      <c r="C2" s="11" t="s">
        <v>9</v>
      </c>
      <c r="D2" s="11" t="s">
        <v>10</v>
      </c>
      <c r="E2" s="11" t="s">
        <v>11</v>
      </c>
      <c r="F2" s="11" t="s">
        <v>12</v>
      </c>
      <c r="G2" s="11" t="s">
        <v>13</v>
      </c>
      <c r="H2" s="11" t="s">
        <v>14</v>
      </c>
      <c r="I2" s="2"/>
    </row>
    <row r="3" spans="1:18" ht="52" x14ac:dyDescent="0.35">
      <c r="A3" s="48" t="s">
        <v>5</v>
      </c>
      <c r="B3" s="18" t="s">
        <v>22</v>
      </c>
      <c r="C3" s="18" t="s">
        <v>23</v>
      </c>
      <c r="D3" s="18" t="s">
        <v>48</v>
      </c>
      <c r="E3" s="18" t="s">
        <v>24</v>
      </c>
      <c r="F3" s="18" t="s">
        <v>39</v>
      </c>
      <c r="G3" s="13">
        <v>2067267.57</v>
      </c>
      <c r="H3" s="13">
        <v>2938496.69</v>
      </c>
    </row>
    <row r="4" spans="1:18" ht="65" x14ac:dyDescent="0.35">
      <c r="A4" s="48"/>
      <c r="B4" s="18" t="s">
        <v>43</v>
      </c>
      <c r="C4" s="18" t="s">
        <v>44</v>
      </c>
      <c r="D4" s="18" t="s">
        <v>49</v>
      </c>
      <c r="E4" s="18" t="s">
        <v>24</v>
      </c>
      <c r="F4" s="18" t="s">
        <v>45</v>
      </c>
      <c r="G4" s="13">
        <v>1432965</v>
      </c>
      <c r="H4" s="13">
        <v>2036873</v>
      </c>
      <c r="I4" s="28"/>
    </row>
    <row r="5" spans="1:18" ht="65" x14ac:dyDescent="0.35">
      <c r="A5" s="47" t="s">
        <v>3</v>
      </c>
      <c r="B5" s="12" t="s">
        <v>34</v>
      </c>
      <c r="C5" s="12" t="s">
        <v>35</v>
      </c>
      <c r="D5" s="12" t="s">
        <v>36</v>
      </c>
      <c r="E5" s="12" t="s">
        <v>37</v>
      </c>
      <c r="F5" s="12" t="s">
        <v>38</v>
      </c>
      <c r="G5" s="14">
        <f>1458+2089+46275</f>
        <v>49822</v>
      </c>
      <c r="H5" s="14">
        <f>2088+2933+64985</f>
        <v>70006</v>
      </c>
      <c r="I5" s="29"/>
    </row>
    <row r="6" spans="1:18" ht="39" x14ac:dyDescent="0.35">
      <c r="A6" s="47"/>
      <c r="B6" s="12" t="s">
        <v>40</v>
      </c>
      <c r="C6" s="12" t="s">
        <v>46</v>
      </c>
      <c r="D6" s="12" t="s">
        <v>41</v>
      </c>
      <c r="E6" s="12" t="s">
        <v>20</v>
      </c>
      <c r="F6" s="12" t="s">
        <v>56</v>
      </c>
      <c r="G6" s="16">
        <f>4173.97+9509.82</f>
        <v>13683.79</v>
      </c>
      <c r="H6" s="16">
        <f>5991.15+20375.27</f>
        <v>26366.42</v>
      </c>
      <c r="I6" s="29"/>
    </row>
    <row r="7" spans="1:18" ht="76.5" customHeight="1" x14ac:dyDescent="0.35">
      <c r="A7" s="26" t="s">
        <v>4</v>
      </c>
      <c r="B7" s="19" t="s">
        <v>50</v>
      </c>
      <c r="C7" s="19" t="s">
        <v>18</v>
      </c>
      <c r="D7" s="19" t="s">
        <v>19</v>
      </c>
      <c r="E7" s="19" t="s">
        <v>20</v>
      </c>
      <c r="F7" s="19" t="s">
        <v>21</v>
      </c>
      <c r="G7" s="13">
        <v>15281889.67</v>
      </c>
      <c r="H7" s="13">
        <v>21722027.699999999</v>
      </c>
      <c r="I7" s="28"/>
    </row>
    <row r="8" spans="1:18" ht="52" x14ac:dyDescent="0.35">
      <c r="A8" s="50" t="s">
        <v>17</v>
      </c>
      <c r="B8" s="15" t="s">
        <v>25</v>
      </c>
      <c r="C8" s="15" t="s">
        <v>18</v>
      </c>
      <c r="D8" s="15" t="s">
        <v>19</v>
      </c>
      <c r="E8" s="15" t="s">
        <v>20</v>
      </c>
      <c r="F8" s="15" t="s">
        <v>26</v>
      </c>
      <c r="G8" s="16">
        <f>798035.37+89258.07+138604.66+248260.87</f>
        <v>1274158.97</v>
      </c>
      <c r="H8" s="16">
        <f>1160524.5+126873.46+197015.84+325883.69</f>
        <v>1810297.49</v>
      </c>
      <c r="I8" s="30"/>
      <c r="J8" s="6"/>
      <c r="K8" s="6"/>
      <c r="L8" s="6"/>
      <c r="M8" s="6"/>
      <c r="N8" s="6"/>
      <c r="O8" s="6"/>
      <c r="P8" s="6"/>
      <c r="Q8" s="6"/>
    </row>
    <row r="9" spans="1:18" ht="61" customHeight="1" x14ac:dyDescent="0.35">
      <c r="A9" s="50"/>
      <c r="B9" s="15" t="s">
        <v>27</v>
      </c>
      <c r="C9" s="15" t="s">
        <v>28</v>
      </c>
      <c r="D9" s="15" t="s">
        <v>29</v>
      </c>
      <c r="E9" s="15" t="s">
        <v>20</v>
      </c>
      <c r="F9" s="15" t="s">
        <v>30</v>
      </c>
      <c r="G9" s="16">
        <f>80441+5922</f>
        <v>86363</v>
      </c>
      <c r="H9" s="16">
        <f>114345+9034</f>
        <v>123379</v>
      </c>
      <c r="I9" s="28"/>
    </row>
    <row r="10" spans="1:18" hidden="1" x14ac:dyDescent="0.35">
      <c r="A10" s="46" t="s">
        <v>15</v>
      </c>
      <c r="B10" s="18"/>
      <c r="C10" s="18"/>
      <c r="D10" s="18"/>
      <c r="E10" s="18"/>
      <c r="F10" s="18"/>
      <c r="G10" s="13"/>
      <c r="H10" s="13"/>
      <c r="I10" s="9"/>
      <c r="K10" s="7"/>
      <c r="L10" s="7"/>
      <c r="M10" s="7"/>
      <c r="N10" s="7"/>
      <c r="O10" s="7"/>
      <c r="P10" s="7"/>
      <c r="Q10" s="7"/>
    </row>
    <row r="11" spans="1:18" ht="65" x14ac:dyDescent="0.35">
      <c r="A11" s="46"/>
      <c r="B11" s="18" t="s">
        <v>31</v>
      </c>
      <c r="C11" s="18" t="s">
        <v>32</v>
      </c>
      <c r="D11" s="18" t="s">
        <v>52</v>
      </c>
      <c r="E11" s="18" t="s">
        <v>20</v>
      </c>
      <c r="F11" s="18" t="s">
        <v>55</v>
      </c>
      <c r="G11" s="13">
        <v>3491230</v>
      </c>
      <c r="H11" s="13">
        <v>7480137</v>
      </c>
      <c r="I11" s="8"/>
      <c r="J11" s="6"/>
      <c r="K11" s="6"/>
      <c r="L11" s="6"/>
      <c r="M11" s="6"/>
      <c r="N11" s="6"/>
      <c r="O11" s="6"/>
      <c r="P11" s="6"/>
      <c r="Q11" s="6"/>
      <c r="R11" s="6"/>
    </row>
    <row r="12" spans="1:18" ht="52" x14ac:dyDescent="0.35">
      <c r="A12" s="46"/>
      <c r="B12" s="18" t="s">
        <v>51</v>
      </c>
      <c r="C12" s="18" t="s">
        <v>18</v>
      </c>
      <c r="D12" s="18" t="s">
        <v>53</v>
      </c>
      <c r="E12" s="18" t="s">
        <v>20</v>
      </c>
      <c r="F12" s="18" t="s">
        <v>54</v>
      </c>
      <c r="G12" s="13">
        <v>18340327</v>
      </c>
      <c r="H12" s="13">
        <v>19052573</v>
      </c>
      <c r="I12" s="8"/>
      <c r="J12" s="6"/>
      <c r="K12" s="6"/>
      <c r="L12" s="6"/>
      <c r="M12" s="6"/>
      <c r="N12" s="6"/>
      <c r="O12" s="6"/>
      <c r="P12" s="6"/>
      <c r="Q12" s="6"/>
      <c r="R12" s="6"/>
    </row>
    <row r="13" spans="1:18" ht="26" x14ac:dyDescent="0.35">
      <c r="A13" s="47" t="s">
        <v>47</v>
      </c>
      <c r="B13" s="15" t="s">
        <v>33</v>
      </c>
      <c r="C13" s="15"/>
      <c r="D13" s="15"/>
      <c r="E13" s="15"/>
      <c r="F13" s="15"/>
      <c r="G13" s="14">
        <v>3437690.43</v>
      </c>
      <c r="H13" s="14">
        <v>5300832.8</v>
      </c>
    </row>
    <row r="14" spans="1:18" ht="37" customHeight="1" x14ac:dyDescent="0.35">
      <c r="A14" s="47"/>
      <c r="B14" s="20" t="s">
        <v>42</v>
      </c>
      <c r="C14" s="21"/>
      <c r="D14" s="22"/>
      <c r="E14" s="23"/>
      <c r="F14" s="23"/>
      <c r="G14" s="14">
        <v>566730.64</v>
      </c>
      <c r="H14" s="14">
        <v>759486.37</v>
      </c>
    </row>
    <row r="15" spans="1:18" ht="15.5" x14ac:dyDescent="0.35">
      <c r="A15" s="40"/>
      <c r="B15" s="41"/>
      <c r="C15" s="41"/>
      <c r="D15" s="41"/>
      <c r="E15" s="41"/>
      <c r="F15" s="42"/>
      <c r="G15" s="49" t="s">
        <v>0</v>
      </c>
      <c r="H15" s="49"/>
    </row>
    <row r="16" spans="1:18" ht="35.25" customHeight="1" x14ac:dyDescent="0.35">
      <c r="A16" s="43"/>
      <c r="B16" s="44"/>
      <c r="C16" s="44"/>
      <c r="D16" s="44"/>
      <c r="E16" s="44"/>
      <c r="F16" s="45"/>
      <c r="G16" s="10" t="s">
        <v>1</v>
      </c>
      <c r="H16" s="10" t="s">
        <v>2</v>
      </c>
    </row>
    <row r="17" spans="1:8" x14ac:dyDescent="0.35">
      <c r="A17" s="31" t="s">
        <v>16</v>
      </c>
      <c r="B17" s="32"/>
      <c r="C17" s="32"/>
      <c r="D17" s="32"/>
      <c r="E17" s="32"/>
      <c r="F17" s="33"/>
      <c r="G17" s="17">
        <f>14734526.41/(1.07^1)</f>
        <v>13770585.429906541</v>
      </c>
      <c r="H17" s="17">
        <f>14734526.41/(1.03^1)</f>
        <v>14305365.446601942</v>
      </c>
    </row>
    <row r="18" spans="1:8" x14ac:dyDescent="0.35">
      <c r="A18" s="34" t="s">
        <v>6</v>
      </c>
      <c r="B18" s="35"/>
      <c r="C18" s="35"/>
      <c r="D18" s="35"/>
      <c r="E18" s="35"/>
      <c r="F18" s="36"/>
      <c r="G18" s="25">
        <f>SUM(G3:G12)-SUM(G13:G14)</f>
        <v>38033285.93</v>
      </c>
      <c r="H18" s="25">
        <f>SUM(H3:H12)-SUM(H13:H14)</f>
        <v>49199837.129999995</v>
      </c>
    </row>
    <row r="19" spans="1:8" x14ac:dyDescent="0.35">
      <c r="A19" s="37" t="s">
        <v>7</v>
      </c>
      <c r="B19" s="38"/>
      <c r="C19" s="38"/>
      <c r="D19" s="38"/>
      <c r="E19" s="38"/>
      <c r="F19" s="39"/>
      <c r="G19" s="24">
        <f>G18/G17</f>
        <v>2.7619222235389107</v>
      </c>
      <c r="H19" s="24">
        <f>H18/H17</f>
        <v>3.4392576207612224</v>
      </c>
    </row>
  </sheetData>
  <mergeCells count="11">
    <mergeCell ref="A10:A12"/>
    <mergeCell ref="A13:A14"/>
    <mergeCell ref="A3:A4"/>
    <mergeCell ref="G15:H15"/>
    <mergeCell ref="A5:A6"/>
    <mergeCell ref="A8:A9"/>
    <mergeCell ref="A17:F17"/>
    <mergeCell ref="A18:F18"/>
    <mergeCell ref="A19:F19"/>
    <mergeCell ref="A15:F15"/>
    <mergeCell ref="A16:F16"/>
  </mergeCells>
  <pageMargins left="0.7" right="0.7" top="0.75" bottom="0.75" header="0.3" footer="0.3"/>
  <pageSetup scale="68" orientation="portrait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Summary</vt:lpstr>
    </vt:vector>
  </TitlesOfParts>
  <Company>J-U-B ENGINEERS,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Christine B Roemeling</dc:creator>
  <cp:lastModifiedBy>Thomas Stanley</cp:lastModifiedBy>
  <cp:lastPrinted>2018-07-18T16:32:21Z</cp:lastPrinted>
  <dcterms:created xsi:type="dcterms:W3CDTF">2010-08-18T15:37:39Z</dcterms:created>
  <dcterms:modified xsi:type="dcterms:W3CDTF">2019-07-08T16:35:05Z</dcterms:modified>
</cp:coreProperties>
</file>